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05" windowWidth="1234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<sst xmlns="http://schemas.openxmlformats.org/spreadsheetml/2006/main" count="173" uniqueCount="62">
  <si>
    <t>Audio Calculator</t>
  </si>
  <si>
    <t>Hz</t>
  </si>
  <si>
    <t>Periods</t>
  </si>
  <si>
    <t>1/2</t>
  </si>
  <si>
    <t>1/4</t>
  </si>
  <si>
    <t>c:</t>
  </si>
  <si>
    <t>m/s</t>
  </si>
  <si>
    <t>=&gt;</t>
  </si>
  <si>
    <t>&lt;=</t>
  </si>
  <si>
    <t>%</t>
  </si>
  <si>
    <t>Periods:</t>
  </si>
  <si>
    <t>ms</t>
  </si>
  <si>
    <t xml:space="preserve">m </t>
  </si>
  <si>
    <t>Time:</t>
  </si>
  <si>
    <t>Distance:</t>
  </si>
  <si>
    <t>Frequency:</t>
  </si>
  <si>
    <t>Limit conversions</t>
  </si>
  <si>
    <t>Sampling frequency:</t>
  </si>
  <si>
    <t>kHz</t>
  </si>
  <si>
    <t>Power:</t>
  </si>
  <si>
    <t>Impedance:</t>
  </si>
  <si>
    <t>Amp. Gain:</t>
  </si>
  <si>
    <t>dB</t>
  </si>
  <si>
    <t>ohm</t>
  </si>
  <si>
    <t>W</t>
  </si>
  <si>
    <t>Limit threshold:</t>
  </si>
  <si>
    <t>dBu</t>
  </si>
  <si>
    <t>Vrms</t>
  </si>
  <si>
    <t xml:space="preserve">Amp. Output: </t>
  </si>
  <si>
    <t>Conversions between frequency &amp; wavelength/period</t>
  </si>
  <si>
    <t>Conversions between time/samples/distance</t>
  </si>
  <si>
    <t>Samples:</t>
  </si>
  <si>
    <t>Dist.:</t>
  </si>
  <si>
    <t>m</t>
  </si>
  <si>
    <t>=20*LOG10(x/0.775)</t>
  </si>
  <si>
    <t>Octaves</t>
  </si>
  <si>
    <t>Bandwidth:</t>
  </si>
  <si>
    <t>Q:</t>
  </si>
  <si>
    <t xml:space="preserve">Bandwidth vs Q </t>
  </si>
  <si>
    <t>Amplifier gain conversions</t>
  </si>
  <si>
    <t>Input level for clip:</t>
  </si>
  <si>
    <t>Vpeak</t>
  </si>
  <si>
    <t xml:space="preserve">       - " -</t>
  </si>
  <si>
    <t>Wrms</t>
  </si>
  <si>
    <t>Temperature:</t>
  </si>
  <si>
    <t>deg. C</t>
  </si>
  <si>
    <t>Wavelength:</t>
  </si>
  <si>
    <t>1/32</t>
  </si>
  <si>
    <t>times</t>
  </si>
  <si>
    <t>Power + "level"</t>
  </si>
  <si>
    <t>Level:</t>
  </si>
  <si>
    <t>Level added to Power:</t>
  </si>
  <si>
    <t>dB 1W1m</t>
  </si>
  <si>
    <t>SPL:</t>
  </si>
  <si>
    <t>dB 1m</t>
  </si>
  <si>
    <t>Spherical free field:</t>
  </si>
  <si>
    <t>Cylindrical free field:</t>
  </si>
  <si>
    <t>dB SPL</t>
  </si>
  <si>
    <t>Sensitivity:</t>
  </si>
  <si>
    <t>Red color is used for "input" values</t>
  </si>
  <si>
    <t>Fat and green color is used for "output" values</t>
  </si>
  <si>
    <t>(Sensitivity)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</si>
</sst>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SEK&quot;;\-#,##0\ &quot;SEK&quot;"/>
    <numFmt numFmtId="177" formatCode="#,##0\ &quot;SEK&quot;;[Red]\-#,##0\ &quot;SEK&quot;"/>
    <numFmt numFmtId="178" formatCode="#,##0.00\ &quot;SEK&quot;;\-#,##0.00\ &quot;SEK&quot;"/>
    <numFmt numFmtId="179" formatCode="#,##0.00\ &quot;SEK&quot;;[Red]\-#,##0.00\ &quot;SEK&quot;"/>
    <numFmt numFmtId="180" formatCode="_-* #,##0\ &quot;SEK&quot;_-;\-* #,##0\ &quot;SEK&quot;_-;_-* &quot;-&quot;\ &quot;SEK&quot;_-;_-@_-"/>
    <numFmt numFmtId="181" formatCode="_-* #,##0\ _S_E_K_-;\-* #,##0\ _S_E_K_-;_-* &quot;-&quot;\ _S_E_K_-;_-@_-"/>
    <numFmt numFmtId="182" formatCode="_-* #,##0.00\ &quot;SEK&quot;_-;\-* #,##0.00\ &quot;SEK&quot;_-;_-* &quot;-&quot;??\ &quot;SEK&quot;_-;_-@_-"/>
    <numFmt numFmtId="183" formatCode="_-* #,##0.00\ _S_E_K_-;\-* #,##0.00\ _S_E_K_-;_-* &quot;-&quot;??\ _S_E_K_-;_-@_-"/>
    <numFmt numFmtId="184" formatCode="#,##0\ &quot;kr&quot;;\-#,##0\ &quot;kr&quot;"/>
    <numFmt numFmtId="185" formatCode="#,##0\ &quot;kr&quot;;[Red]\-#,##0\ &quot;kr&quot;"/>
    <numFmt numFmtId="186" formatCode="#,##0.00\ &quot;kr&quot;;\-#,##0.00\ &quot;kr&quot;"/>
    <numFmt numFmtId="187" formatCode="#,##0.00\ &quot;kr&quot;;[Red]\-#,##0.00\ &quot;kr&quot;"/>
    <numFmt numFmtId="188" formatCode="_-* #,##0\ &quot;kr&quot;_-;\-* #,##0\ &quot;kr&quot;_-;_-* &quot;-&quot;\ &quot;kr&quot;_-;_-@_-"/>
    <numFmt numFmtId="189" formatCode="_-* #,##0\ _k_r_-;\-* #,##0\ _k_r_-;_-* &quot;-&quot;\ _k_r_-;_-@_-"/>
    <numFmt numFmtId="190" formatCode="_-* #,##0.00\ &quot;kr&quot;_-;\-* #,##0.00\ &quot;kr&quot;_-;_-* &quot;-&quot;??\ &quot;kr&quot;_-;_-@_-"/>
    <numFmt numFmtId="191" formatCode="_-* #,##0.00\ _k_r_-;\-* #,##0.00\ _k_r_-;_-* &quot;-&quot;??\ _k_r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"/>
    <numFmt numFmtId="201" formatCode="0.00000"/>
    <numFmt numFmtId="202" formatCode="0.0000"/>
    <numFmt numFmtId="203" formatCode="0.000"/>
    <numFmt numFmtId="204" formatCode="0.00000000000"/>
    <numFmt numFmtId="205" formatCode="0.0000000000000"/>
    <numFmt numFmtId="206" formatCode="0.000000000000"/>
  </numFmts>
  <fonts count="47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42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0" fontId="0" fillId="0" borderId="0" xfId="0" applyAlignment="1" quotePrefix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203" fontId="0" fillId="0" borderId="0" xfId="0" applyNumberFormat="1" applyFont="1" applyBorder="1" applyAlignment="1">
      <alignment/>
    </xf>
    <xf numFmtId="203" fontId="6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00" fontId="6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 quotePrefix="1">
      <alignment horizontal="left"/>
    </xf>
    <xf numFmtId="200" fontId="6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200" fontId="6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03" fontId="6" fillId="0" borderId="11" xfId="0" applyNumberFormat="1" applyFont="1" applyBorder="1" applyAlignment="1">
      <alignment/>
    </xf>
    <xf numFmtId="0" fontId="1" fillId="0" borderId="15" xfId="0" applyFont="1" applyBorder="1" applyAlignment="1" quotePrefix="1">
      <alignment horizontal="left"/>
    </xf>
    <xf numFmtId="203" fontId="6" fillId="0" borderId="16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16" fontId="1" fillId="0" borderId="11" xfId="0" applyNumberFormat="1" applyFont="1" applyBorder="1" applyAlignment="1" quotePrefix="1">
      <alignment horizontal="right"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20" xfId="0" applyFont="1" applyBorder="1" applyAlignment="1">
      <alignment/>
    </xf>
    <xf numFmtId="200" fontId="6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20" xfId="0" applyFont="1" applyBorder="1" applyAlignment="1" quotePrefix="1">
      <alignment horizontal="center"/>
    </xf>
    <xf numFmtId="200" fontId="6" fillId="0" borderId="19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" fillId="0" borderId="28" xfId="0" applyFont="1" applyBorder="1" applyAlignment="1">
      <alignment/>
    </xf>
    <xf numFmtId="200" fontId="4" fillId="0" borderId="22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2" fontId="4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4" fillId="0" borderId="22" xfId="0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00" fontId="4" fillId="0" borderId="30" xfId="0" applyNumberFormat="1" applyFont="1" applyBorder="1" applyAlignment="1">
      <alignment/>
    </xf>
    <xf numFmtId="203" fontId="6" fillId="0" borderId="19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9" fontId="0" fillId="0" borderId="0" xfId="42" applyFont="1" applyAlignment="1">
      <alignment/>
    </xf>
    <xf numFmtId="200" fontId="6" fillId="0" borderId="30" xfId="0" applyNumberFormat="1" applyFont="1" applyBorder="1" applyAlignment="1">
      <alignment/>
    </xf>
    <xf numFmtId="0" fontId="0" fillId="0" borderId="21" xfId="0" applyBorder="1" applyAlignment="1">
      <alignment/>
    </xf>
    <xf numFmtId="200" fontId="6" fillId="0" borderId="27" xfId="0" applyNumberFormat="1" applyFont="1" applyBorder="1" applyAlignment="1">
      <alignment/>
    </xf>
    <xf numFmtId="200" fontId="6" fillId="0" borderId="22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10" fillId="0" borderId="25" xfId="0" applyFont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1" fillId="0" borderId="0" xfId="0" applyFont="1" applyBorder="1" applyAlignment="1">
      <alignment/>
    </xf>
    <xf numFmtId="200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" fillId="0" borderId="13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2" width="8.140625" style="0" customWidth="1"/>
    <col min="3" max="3" width="8.57421875" style="0" customWidth="1"/>
    <col min="4" max="4" width="4.140625" style="0" customWidth="1"/>
    <col min="5" max="5" width="19.421875" style="0" customWidth="1"/>
    <col min="6" max="6" width="9.28125" style="0" customWidth="1"/>
    <col min="7" max="7" width="7.7109375" style="0" customWidth="1"/>
    <col min="8" max="8" width="7.421875" style="0" customWidth="1"/>
    <col min="9" max="9" width="7.57421875" style="0" customWidth="1"/>
    <col min="10" max="10" width="3.8515625" style="0" customWidth="1"/>
  </cols>
  <sheetData>
    <row r="1" spans="1:3" ht="20.25">
      <c r="A1" s="2" t="s">
        <v>0</v>
      </c>
      <c r="C1" s="6" t="s">
        <v>59</v>
      </c>
    </row>
    <row r="2" spans="1:3" ht="15.75" customHeight="1" thickBot="1">
      <c r="A2" s="2"/>
      <c r="C2" s="8" t="s">
        <v>60</v>
      </c>
    </row>
    <row r="3" spans="1:7" ht="14.25" customHeight="1" thickBot="1">
      <c r="A3" s="65" t="s">
        <v>44</v>
      </c>
      <c r="B3" s="66">
        <v>20</v>
      </c>
      <c r="C3" s="62" t="s">
        <v>45</v>
      </c>
      <c r="D3" s="5" t="s">
        <v>7</v>
      </c>
      <c r="E3" s="28" t="s">
        <v>5</v>
      </c>
      <c r="F3" s="70">
        <f>20.055*SQRT(273+B3)</f>
        <v>343.2863037247481</v>
      </c>
      <c r="G3" s="29" t="s">
        <v>6</v>
      </c>
    </row>
    <row r="4" ht="13.5" thickBot="1"/>
    <row r="5" spans="2:9" ht="13.5" hidden="1" thickBot="1">
      <c r="B5" s="6"/>
      <c r="F5" s="3">
        <v>1</v>
      </c>
      <c r="G5" s="4">
        <v>0.5</v>
      </c>
      <c r="H5" s="4">
        <v>0.25</v>
      </c>
      <c r="I5" s="71">
        <f>1/32</f>
        <v>0.03125</v>
      </c>
    </row>
    <row r="6" spans="1:8" ht="13.5" thickBot="1">
      <c r="A6" s="65" t="s">
        <v>17</v>
      </c>
      <c r="B6" s="66">
        <v>48</v>
      </c>
      <c r="C6" s="62" t="s">
        <v>18</v>
      </c>
      <c r="F6" s="3"/>
      <c r="G6" s="4"/>
      <c r="H6" s="4"/>
    </row>
    <row r="7" spans="1:8" ht="12.75">
      <c r="A7" s="1"/>
      <c r="B7" s="6"/>
      <c r="C7" s="6"/>
      <c r="D7" s="1"/>
      <c r="F7" s="3"/>
      <c r="G7" s="4"/>
      <c r="H7" s="4"/>
    </row>
    <row r="8" spans="1:8" ht="15.75">
      <c r="A8" s="7" t="s">
        <v>29</v>
      </c>
      <c r="B8" s="6"/>
      <c r="F8" s="3"/>
      <c r="G8" s="4"/>
      <c r="H8" s="4"/>
    </row>
    <row r="9" spans="2:10" ht="13.5" thickBot="1">
      <c r="B9" s="6"/>
      <c r="E9" s="17" t="s">
        <v>2</v>
      </c>
      <c r="F9" s="33">
        <v>1</v>
      </c>
      <c r="G9" s="34" t="s">
        <v>3</v>
      </c>
      <c r="H9" s="34" t="s">
        <v>4</v>
      </c>
      <c r="I9" s="34" t="s">
        <v>47</v>
      </c>
      <c r="J9" s="35"/>
    </row>
    <row r="10" spans="1:10" ht="16.5" thickBot="1">
      <c r="A10" s="65" t="s">
        <v>15</v>
      </c>
      <c r="B10" s="66">
        <v>800</v>
      </c>
      <c r="C10" s="62" t="s">
        <v>1</v>
      </c>
      <c r="D10" s="5" t="s">
        <v>7</v>
      </c>
      <c r="E10" s="23" t="s">
        <v>13</v>
      </c>
      <c r="F10" s="36">
        <f>1000*(F5/$B$10)</f>
        <v>1.25</v>
      </c>
      <c r="G10" s="14">
        <f>1000*(G5/$B$10)</f>
        <v>0.625</v>
      </c>
      <c r="H10" s="36">
        <f>1000*(H5/$B$10)</f>
        <v>0.3125</v>
      </c>
      <c r="I10" s="36">
        <f>1000*(I5/$B$10)</f>
        <v>0.0390625</v>
      </c>
      <c r="J10" s="22" t="s">
        <v>11</v>
      </c>
    </row>
    <row r="11" spans="4:10" ht="15.75">
      <c r="D11" s="5"/>
      <c r="E11" s="24" t="s">
        <v>14</v>
      </c>
      <c r="F11" s="37">
        <f>$F3*(F5/$B$10)</f>
        <v>0.42910787965593516</v>
      </c>
      <c r="G11" s="37">
        <f>$F3*(G5/$B$10)</f>
        <v>0.21455393982796758</v>
      </c>
      <c r="H11" s="37">
        <f>$F3*(H5/$B$10)</f>
        <v>0.10727696991398379</v>
      </c>
      <c r="I11" s="37">
        <f>$F3*(I5/$B$10)</f>
        <v>0.013409621239247974</v>
      </c>
      <c r="J11" s="26" t="s">
        <v>12</v>
      </c>
    </row>
    <row r="12" ht="6.75" customHeight="1"/>
    <row r="13" spans="2:10" ht="13.5" thickBot="1">
      <c r="B13" s="6"/>
      <c r="E13" s="17" t="s">
        <v>2</v>
      </c>
      <c r="F13" s="33">
        <v>1</v>
      </c>
      <c r="G13" s="34" t="s">
        <v>3</v>
      </c>
      <c r="H13" s="34" t="s">
        <v>4</v>
      </c>
      <c r="I13" s="34" t="s">
        <v>47</v>
      </c>
      <c r="J13" s="35"/>
    </row>
    <row r="14" spans="1:10" ht="16.5" thickBot="1">
      <c r="A14" s="65" t="s">
        <v>14</v>
      </c>
      <c r="B14" s="66">
        <v>1</v>
      </c>
      <c r="C14" s="62" t="s">
        <v>33</v>
      </c>
      <c r="D14" s="5" t="s">
        <v>7</v>
      </c>
      <c r="E14" s="23" t="s">
        <v>46</v>
      </c>
      <c r="F14" s="21">
        <f>$B14/F5</f>
        <v>1</v>
      </c>
      <c r="G14" s="21">
        <f>$B14/G5</f>
        <v>2</v>
      </c>
      <c r="H14" s="21">
        <f>$B14/H5</f>
        <v>4</v>
      </c>
      <c r="I14" s="21">
        <f>$B14/I5</f>
        <v>32</v>
      </c>
      <c r="J14" s="22" t="s">
        <v>33</v>
      </c>
    </row>
    <row r="15" spans="4:10" ht="15.75">
      <c r="D15" s="5"/>
      <c r="E15" s="24" t="s">
        <v>15</v>
      </c>
      <c r="F15" s="25">
        <f>$F3/F14</f>
        <v>343.2863037247481</v>
      </c>
      <c r="G15" s="25">
        <f>$F3/G14</f>
        <v>171.64315186237405</v>
      </c>
      <c r="H15" s="25">
        <f>$F3/H14</f>
        <v>85.82157593118703</v>
      </c>
      <c r="I15" s="25">
        <f>$F3/I14</f>
        <v>10.727696991398378</v>
      </c>
      <c r="J15" s="26" t="s">
        <v>1</v>
      </c>
    </row>
    <row r="16" ht="6.75" customHeight="1"/>
    <row r="17" spans="5:7" ht="12.75">
      <c r="E17" s="17" t="s">
        <v>10</v>
      </c>
      <c r="F17" s="38">
        <v>50</v>
      </c>
      <c r="G17" s="19" t="s">
        <v>9</v>
      </c>
    </row>
    <row r="18" spans="1:7" ht="15.75">
      <c r="A18" s="28" t="s">
        <v>15</v>
      </c>
      <c r="B18" s="42">
        <f>1/((F18/1000)/(F$17/100))</f>
        <v>50</v>
      </c>
      <c r="C18" s="29" t="s">
        <v>1</v>
      </c>
      <c r="D18" s="5" t="s">
        <v>8</v>
      </c>
      <c r="E18" s="24" t="s">
        <v>13</v>
      </c>
      <c r="F18" s="39">
        <v>10</v>
      </c>
      <c r="G18" s="26" t="s">
        <v>11</v>
      </c>
    </row>
    <row r="19" spans="1:7" ht="6.75" customHeight="1" thickBot="1">
      <c r="A19" s="1"/>
      <c r="B19" s="8"/>
      <c r="C19" s="1"/>
      <c r="D19" s="5"/>
      <c r="E19" s="40"/>
      <c r="F19" s="41"/>
      <c r="G19" s="40"/>
    </row>
    <row r="20" spans="1:7" ht="12.75" customHeight="1">
      <c r="A20" s="1"/>
      <c r="B20" s="8"/>
      <c r="C20" s="1"/>
      <c r="D20" s="5"/>
      <c r="E20" s="51" t="s">
        <v>10</v>
      </c>
      <c r="F20" s="63">
        <f>F17</f>
        <v>50</v>
      </c>
      <c r="G20" s="53" t="s">
        <v>9</v>
      </c>
    </row>
    <row r="21" spans="1:7" ht="16.5" thickBot="1">
      <c r="A21" s="28" t="s">
        <v>15</v>
      </c>
      <c r="B21" s="42">
        <f>F3/(F21/(F$20/100))</f>
        <v>85.82157593118703</v>
      </c>
      <c r="C21" s="29" t="s">
        <v>1</v>
      </c>
      <c r="D21" s="5" t="s">
        <v>8</v>
      </c>
      <c r="E21" s="56" t="s">
        <v>14</v>
      </c>
      <c r="F21" s="64">
        <v>2</v>
      </c>
      <c r="G21" s="58" t="s">
        <v>12</v>
      </c>
    </row>
    <row r="23" spans="1:8" ht="15.75">
      <c r="A23" s="7" t="s">
        <v>30</v>
      </c>
      <c r="B23" s="6"/>
      <c r="F23" s="3"/>
      <c r="G23" s="4"/>
      <c r="H23" s="4"/>
    </row>
    <row r="24" spans="1:8" ht="16.5" thickBot="1">
      <c r="A24" s="7"/>
      <c r="B24" s="6"/>
      <c r="G24" s="4"/>
      <c r="H24" s="4"/>
    </row>
    <row r="25" spans="1:10" ht="16.5" thickBot="1">
      <c r="A25" s="65" t="s">
        <v>13</v>
      </c>
      <c r="B25" s="66">
        <v>2.94</v>
      </c>
      <c r="C25" s="62" t="s">
        <v>11</v>
      </c>
      <c r="D25" s="5" t="s">
        <v>7</v>
      </c>
      <c r="E25" s="28" t="s">
        <v>31</v>
      </c>
      <c r="F25" s="43">
        <f>B25*B6</f>
        <v>141.12</v>
      </c>
      <c r="G25" s="44"/>
      <c r="H25" s="45" t="s">
        <v>32</v>
      </c>
      <c r="I25" s="46">
        <f>B25/1000*F3</f>
        <v>1.0092617329507594</v>
      </c>
      <c r="J25" s="29" t="s">
        <v>33</v>
      </c>
    </row>
    <row r="26" ht="6.75" customHeight="1" thickBot="1"/>
    <row r="27" spans="1:10" ht="16.5" thickBot="1">
      <c r="A27" s="28" t="s">
        <v>13</v>
      </c>
      <c r="B27" s="46">
        <f>F27/B6</f>
        <v>2.9375</v>
      </c>
      <c r="C27" s="29" t="s">
        <v>11</v>
      </c>
      <c r="D27" s="5" t="s">
        <v>8</v>
      </c>
      <c r="E27" s="65" t="s">
        <v>31</v>
      </c>
      <c r="F27" s="67">
        <v>141</v>
      </c>
      <c r="G27" s="5" t="s">
        <v>7</v>
      </c>
      <c r="H27" s="50" t="s">
        <v>32</v>
      </c>
      <c r="I27" s="46">
        <f>F27/(B6*1000)*F3</f>
        <v>1.0084035171914476</v>
      </c>
      <c r="J27" s="29" t="s">
        <v>33</v>
      </c>
    </row>
    <row r="28" ht="6.75" customHeight="1" thickBot="1"/>
    <row r="29" spans="1:10" ht="16.5" thickBot="1">
      <c r="A29" s="28" t="s">
        <v>13</v>
      </c>
      <c r="B29" s="46">
        <f>(I29/F3)*1000</f>
        <v>2.913020383131319</v>
      </c>
      <c r="C29" s="47" t="s">
        <v>11</v>
      </c>
      <c r="D29" s="48"/>
      <c r="E29" s="47" t="s">
        <v>31</v>
      </c>
      <c r="F29" s="49">
        <f>I29/F3*B6*1000</f>
        <v>139.8249783903033</v>
      </c>
      <c r="G29" s="5" t="s">
        <v>8</v>
      </c>
      <c r="H29" s="60" t="s">
        <v>32</v>
      </c>
      <c r="I29" s="61">
        <v>1</v>
      </c>
      <c r="J29" s="62" t="s">
        <v>33</v>
      </c>
    </row>
    <row r="30" spans="1:9" ht="15.75">
      <c r="A30" s="1"/>
      <c r="B30" s="6"/>
      <c r="C30" s="1"/>
      <c r="D30" s="5"/>
      <c r="E30" s="1"/>
      <c r="F30" s="8"/>
      <c r="G30" s="9"/>
      <c r="H30" s="8"/>
      <c r="I30" s="1"/>
    </row>
    <row r="31" ht="16.5" thickBot="1">
      <c r="A31" s="7" t="s">
        <v>16</v>
      </c>
    </row>
    <row r="32" spans="1:7" ht="12.75">
      <c r="A32" s="51" t="s">
        <v>19</v>
      </c>
      <c r="B32" s="52">
        <v>1000</v>
      </c>
      <c r="C32" s="53" t="s">
        <v>24</v>
      </c>
      <c r="E32" s="17" t="s">
        <v>28</v>
      </c>
      <c r="F32" s="18">
        <f>SQRT(B32*B33)</f>
        <v>89.44271909999159</v>
      </c>
      <c r="G32" s="19" t="s">
        <v>27</v>
      </c>
    </row>
    <row r="33" spans="1:7" ht="15.75">
      <c r="A33" s="54" t="s">
        <v>20</v>
      </c>
      <c r="B33" s="27">
        <v>8</v>
      </c>
      <c r="C33" s="55" t="s">
        <v>23</v>
      </c>
      <c r="D33" s="5" t="s">
        <v>7</v>
      </c>
      <c r="E33" s="23" t="s">
        <v>28</v>
      </c>
      <c r="F33" s="21">
        <f>20*LOG10(F32/0.775)</f>
        <v>41.244865819793226</v>
      </c>
      <c r="G33" s="22" t="s">
        <v>26</v>
      </c>
    </row>
    <row r="34" spans="1:7" ht="13.5" thickBot="1">
      <c r="A34" s="56" t="s">
        <v>21</v>
      </c>
      <c r="B34" s="57">
        <v>29</v>
      </c>
      <c r="C34" s="58" t="s">
        <v>22</v>
      </c>
      <c r="E34" s="24" t="s">
        <v>25</v>
      </c>
      <c r="F34" s="25">
        <f>F33-B34</f>
        <v>12.244865819793226</v>
      </c>
      <c r="G34" s="26" t="s">
        <v>26</v>
      </c>
    </row>
    <row r="35" ht="6.75" customHeight="1" thickBot="1"/>
    <row r="36" spans="1:7" ht="12.75">
      <c r="A36" s="51" t="s">
        <v>25</v>
      </c>
      <c r="B36" s="59">
        <v>9.2</v>
      </c>
      <c r="C36" s="53" t="s">
        <v>26</v>
      </c>
      <c r="E36" s="17" t="s">
        <v>28</v>
      </c>
      <c r="F36" s="18">
        <f>POWER(10,(F37/20))*0.775</f>
        <v>62.99436500271772</v>
      </c>
      <c r="G36" s="19" t="s">
        <v>27</v>
      </c>
    </row>
    <row r="37" spans="1:8" ht="15.75">
      <c r="A37" s="54" t="s">
        <v>20</v>
      </c>
      <c r="B37" s="27">
        <v>4</v>
      </c>
      <c r="C37" s="55" t="s">
        <v>23</v>
      </c>
      <c r="D37" s="5" t="s">
        <v>7</v>
      </c>
      <c r="E37" s="23" t="s">
        <v>28</v>
      </c>
      <c r="F37" s="21">
        <f>B36+B38</f>
        <v>38.2</v>
      </c>
      <c r="G37" s="22" t="s">
        <v>26</v>
      </c>
      <c r="H37" s="11" t="s">
        <v>34</v>
      </c>
    </row>
    <row r="38" spans="1:7" ht="13.5" thickBot="1">
      <c r="A38" s="56" t="s">
        <v>21</v>
      </c>
      <c r="B38" s="57">
        <v>29</v>
      </c>
      <c r="C38" s="58" t="s">
        <v>22</v>
      </c>
      <c r="E38" s="24" t="s">
        <v>19</v>
      </c>
      <c r="F38" s="25">
        <f>POWER(F36,2)/B37</f>
        <v>992.0725055239068</v>
      </c>
      <c r="G38" s="26" t="s">
        <v>24</v>
      </c>
    </row>
    <row r="40" ht="15.75">
      <c r="A40" s="7" t="s">
        <v>39</v>
      </c>
    </row>
    <row r="41" spans="5:7" ht="13.5" customHeight="1" thickBot="1">
      <c r="E41" s="17" t="s">
        <v>28</v>
      </c>
      <c r="F41" s="18">
        <f>SQRT(2)*F42</f>
        <v>80.00000000000001</v>
      </c>
      <c r="G41" s="19" t="s">
        <v>41</v>
      </c>
    </row>
    <row r="42" spans="1:7" ht="13.5" customHeight="1">
      <c r="A42" s="51" t="s">
        <v>19</v>
      </c>
      <c r="B42" s="52">
        <v>800</v>
      </c>
      <c r="C42" s="53" t="s">
        <v>43</v>
      </c>
      <c r="E42" s="20" t="s">
        <v>42</v>
      </c>
      <c r="F42" s="21">
        <f>SQRT(B42*B43)</f>
        <v>56.568542494923804</v>
      </c>
      <c r="G42" s="22" t="s">
        <v>27</v>
      </c>
    </row>
    <row r="43" spans="1:7" ht="13.5" customHeight="1">
      <c r="A43" s="54" t="s">
        <v>20</v>
      </c>
      <c r="B43" s="27">
        <v>4</v>
      </c>
      <c r="C43" s="55" t="s">
        <v>23</v>
      </c>
      <c r="D43" s="5" t="s">
        <v>7</v>
      </c>
      <c r="E43" s="20" t="s">
        <v>42</v>
      </c>
      <c r="F43" s="21">
        <f>20*LOG10(F42/0.775)</f>
        <v>37.26546573307286</v>
      </c>
      <c r="G43" s="22" t="s">
        <v>26</v>
      </c>
    </row>
    <row r="44" spans="1:7" ht="13.5" customHeight="1" thickBot="1">
      <c r="A44" s="56" t="s">
        <v>21</v>
      </c>
      <c r="B44" s="57">
        <v>29</v>
      </c>
      <c r="C44" s="58" t="s">
        <v>22</v>
      </c>
      <c r="E44" s="23" t="s">
        <v>40</v>
      </c>
      <c r="F44" s="16">
        <f>SQRT(2)*F45</f>
        <v>2.838507113868606</v>
      </c>
      <c r="G44" s="22" t="s">
        <v>41</v>
      </c>
    </row>
    <row r="45" spans="1:7" ht="13.5" customHeight="1">
      <c r="A45" s="1"/>
      <c r="B45" s="6"/>
      <c r="C45" s="1"/>
      <c r="E45" s="86" t="s">
        <v>61</v>
      </c>
      <c r="F45" s="16">
        <f>POWER(10,(F46/20))*0.775</f>
        <v>2.007127628662747</v>
      </c>
      <c r="G45" s="22" t="s">
        <v>27</v>
      </c>
    </row>
    <row r="46" spans="1:7" ht="13.5" customHeight="1">
      <c r="A46" s="1"/>
      <c r="B46" s="6"/>
      <c r="C46" s="1"/>
      <c r="E46" s="24"/>
      <c r="F46" s="25">
        <f>F43-B44</f>
        <v>8.265465733072858</v>
      </c>
      <c r="G46" s="26" t="s">
        <v>26</v>
      </c>
    </row>
    <row r="47" spans="1:7" ht="6.75" customHeight="1" thickBot="1">
      <c r="A47" s="1"/>
      <c r="B47" s="6"/>
      <c r="C47" s="1"/>
      <c r="E47" s="1"/>
      <c r="F47" s="10"/>
      <c r="G47" s="1"/>
    </row>
    <row r="48" spans="1:7" ht="16.5" thickBot="1">
      <c r="A48" s="65" t="s">
        <v>40</v>
      </c>
      <c r="B48" s="68">
        <v>0</v>
      </c>
      <c r="C48" s="62" t="s">
        <v>26</v>
      </c>
      <c r="D48" s="5" t="s">
        <v>7</v>
      </c>
      <c r="E48" s="17" t="s">
        <v>40</v>
      </c>
      <c r="F48" s="30">
        <f>SQRT(2)*F49</f>
        <v>1.0960155108391487</v>
      </c>
      <c r="G48" s="19" t="s">
        <v>41</v>
      </c>
    </row>
    <row r="49" spans="1:7" ht="12.75">
      <c r="A49" s="1"/>
      <c r="B49" s="6"/>
      <c r="C49" s="1"/>
      <c r="E49" s="31" t="s">
        <v>42</v>
      </c>
      <c r="F49" s="32">
        <f>POWER(10,(B48/20))*0.775</f>
        <v>0.775</v>
      </c>
      <c r="G49" s="26" t="s">
        <v>27</v>
      </c>
    </row>
    <row r="50" spans="1:3" ht="6.75" customHeight="1">
      <c r="A50" s="1"/>
      <c r="B50" s="6"/>
      <c r="C50" s="1"/>
    </row>
    <row r="51" spans="5:7" ht="15" customHeight="1" thickBot="1">
      <c r="E51" s="17" t="s">
        <v>28</v>
      </c>
      <c r="F51" s="18">
        <f>SQRT(2)*F52</f>
        <v>80.00000000000001</v>
      </c>
      <c r="G51" s="19" t="s">
        <v>41</v>
      </c>
    </row>
    <row r="52" spans="1:7" ht="15" customHeight="1">
      <c r="A52" s="51" t="s">
        <v>19</v>
      </c>
      <c r="B52" s="52">
        <v>800</v>
      </c>
      <c r="C52" s="53" t="s">
        <v>43</v>
      </c>
      <c r="E52" s="20" t="s">
        <v>42</v>
      </c>
      <c r="F52" s="21">
        <f>SQRT(B52*B53)</f>
        <v>56.568542494923804</v>
      </c>
      <c r="G52" s="22" t="s">
        <v>27</v>
      </c>
    </row>
    <row r="53" spans="1:7" ht="15" customHeight="1">
      <c r="A53" s="54" t="s">
        <v>20</v>
      </c>
      <c r="B53" s="27">
        <v>4</v>
      </c>
      <c r="C53" s="55" t="s">
        <v>23</v>
      </c>
      <c r="D53" s="5" t="s">
        <v>7</v>
      </c>
      <c r="E53" s="20" t="s">
        <v>42</v>
      </c>
      <c r="F53" s="21">
        <f>20*LOG10(F52/0.775)</f>
        <v>37.26546573307286</v>
      </c>
      <c r="G53" s="22" t="s">
        <v>26</v>
      </c>
    </row>
    <row r="54" spans="1:7" ht="15" customHeight="1" thickBot="1">
      <c r="A54" s="56" t="s">
        <v>40</v>
      </c>
      <c r="B54" s="57">
        <v>1</v>
      </c>
      <c r="C54" s="58" t="s">
        <v>27</v>
      </c>
      <c r="D54" s="5"/>
      <c r="E54" s="23" t="s">
        <v>40</v>
      </c>
      <c r="F54" s="21">
        <f>20*LOG10(B54/0.775)</f>
        <v>2.213965949873794</v>
      </c>
      <c r="G54" s="22" t="s">
        <v>26</v>
      </c>
    </row>
    <row r="55" spans="1:7" ht="15" customHeight="1">
      <c r="A55" s="1"/>
      <c r="B55" s="6"/>
      <c r="C55" s="1"/>
      <c r="E55" s="24" t="s">
        <v>21</v>
      </c>
      <c r="F55" s="25">
        <f>F53-F54</f>
        <v>35.05149978319906</v>
      </c>
      <c r="G55" s="26" t="s">
        <v>22</v>
      </c>
    </row>
    <row r="56" spans="1:7" ht="7.5" customHeight="1" thickBot="1">
      <c r="A56" s="1"/>
      <c r="B56" s="6"/>
      <c r="C56" s="1"/>
      <c r="E56" s="40"/>
      <c r="F56" s="21"/>
      <c r="G56" s="40"/>
    </row>
    <row r="57" spans="1:7" ht="15" customHeight="1" thickBot="1">
      <c r="A57" s="65" t="s">
        <v>21</v>
      </c>
      <c r="B57" s="66">
        <v>14</v>
      </c>
      <c r="C57" s="62" t="s">
        <v>48</v>
      </c>
      <c r="D57" s="5" t="s">
        <v>7</v>
      </c>
      <c r="E57" s="65" t="s">
        <v>21</v>
      </c>
      <c r="F57" s="72">
        <f>20*LOG10(B57)</f>
        <v>22.92256071356476</v>
      </c>
      <c r="G57" s="62" t="s">
        <v>22</v>
      </c>
    </row>
    <row r="58" spans="1:7" ht="15" customHeight="1">
      <c r="A58" s="1"/>
      <c r="B58" s="6"/>
      <c r="C58" s="1"/>
      <c r="E58" s="40"/>
      <c r="F58" s="21"/>
      <c r="G58" s="40"/>
    </row>
    <row r="59" ht="16.5" thickBot="1">
      <c r="A59" s="7" t="s">
        <v>38</v>
      </c>
    </row>
    <row r="60" spans="1:10" ht="16.5" thickBot="1">
      <c r="A60" s="65" t="s">
        <v>36</v>
      </c>
      <c r="B60" s="66">
        <v>1</v>
      </c>
      <c r="C60" s="62" t="s">
        <v>35</v>
      </c>
      <c r="D60" s="5" t="s">
        <v>7</v>
      </c>
      <c r="E60" s="28" t="s">
        <v>37</v>
      </c>
      <c r="F60" s="69">
        <f>(SQRT(2^B60))/(2^B60-1)</f>
        <v>1.4142135623730951</v>
      </c>
      <c r="H60" s="15"/>
      <c r="I60" s="15"/>
      <c r="J60" s="15"/>
    </row>
    <row r="61" spans="1:3" ht="6.75" customHeight="1" thickBot="1">
      <c r="A61" s="1"/>
      <c r="B61" s="6"/>
      <c r="C61" s="1"/>
    </row>
    <row r="62" spans="1:6" ht="16.5" thickBot="1">
      <c r="A62" s="28" t="s">
        <v>36</v>
      </c>
      <c r="B62" s="46">
        <f>LOG10((2*F62^2+1)/(2*F62^2)+SQRT(((((2*F62^2+1)/F62^2)^2)/4)-1))/0.301</f>
        <v>6.672951570473522</v>
      </c>
      <c r="C62" s="29" t="s">
        <v>35</v>
      </c>
      <c r="D62" s="5" t="s">
        <v>8</v>
      </c>
      <c r="E62" s="65" t="s">
        <v>37</v>
      </c>
      <c r="F62" s="67">
        <v>0.1</v>
      </c>
    </row>
    <row r="64" ht="16.5" thickBot="1">
      <c r="A64" s="7" t="s">
        <v>49</v>
      </c>
    </row>
    <row r="65" spans="1:7" ht="14.25" customHeight="1" thickBot="1">
      <c r="A65" s="51" t="s">
        <v>19</v>
      </c>
      <c r="B65" s="52">
        <v>1</v>
      </c>
      <c r="C65" s="53" t="s">
        <v>43</v>
      </c>
      <c r="D65" s="5" t="s">
        <v>7</v>
      </c>
      <c r="E65" s="76" t="s">
        <v>51</v>
      </c>
      <c r="F65" s="72">
        <f>10^(B66/10)*B65</f>
        <v>251.18864315095806</v>
      </c>
      <c r="G65" s="62" t="s">
        <v>43</v>
      </c>
    </row>
    <row r="66" spans="1:7" ht="14.25" customHeight="1" thickBot="1">
      <c r="A66" s="56" t="s">
        <v>50</v>
      </c>
      <c r="B66" s="57">
        <v>24</v>
      </c>
      <c r="C66" s="58" t="s">
        <v>22</v>
      </c>
      <c r="E66" s="83"/>
      <c r="F66" s="84"/>
      <c r="G66" s="85"/>
    </row>
    <row r="67" ht="7.5" customHeight="1" thickBot="1"/>
    <row r="68" spans="1:7" ht="12.75" customHeight="1">
      <c r="A68" s="51" t="s">
        <v>19</v>
      </c>
      <c r="B68" s="52">
        <v>2400</v>
      </c>
      <c r="C68" s="53" t="s">
        <v>43</v>
      </c>
      <c r="E68" s="73" t="s">
        <v>53</v>
      </c>
      <c r="F68" s="75">
        <f>10*LOG10(B68/1)+B69</f>
        <v>128.80211241711606</v>
      </c>
      <c r="G68" s="53" t="s">
        <v>54</v>
      </c>
    </row>
    <row r="69" spans="1:7" ht="12.75" customHeight="1">
      <c r="A69" s="54" t="s">
        <v>58</v>
      </c>
      <c r="B69" s="27">
        <v>95</v>
      </c>
      <c r="C69" s="79" t="s">
        <v>52</v>
      </c>
      <c r="D69" s="5" t="s">
        <v>7</v>
      </c>
      <c r="E69" s="77" t="s">
        <v>56</v>
      </c>
      <c r="F69" s="21">
        <f>F68-LOG(B70,2)*3</f>
        <v>121.83632813245397</v>
      </c>
      <c r="G69" s="55" t="s">
        <v>57</v>
      </c>
    </row>
    <row r="70" spans="1:7" ht="12.75" customHeight="1" thickBot="1">
      <c r="A70" s="80" t="s">
        <v>14</v>
      </c>
      <c r="B70" s="81">
        <v>5</v>
      </c>
      <c r="C70" s="82" t="s">
        <v>33</v>
      </c>
      <c r="E70" s="78" t="s">
        <v>55</v>
      </c>
      <c r="F70" s="74">
        <f>F68-LOG(B70,2)*6</f>
        <v>114.8705438477919</v>
      </c>
      <c r="G70" s="58" t="s">
        <v>57</v>
      </c>
    </row>
    <row r="80" spans="1:2" ht="12.75">
      <c r="A80" s="13"/>
      <c r="B80" s="13"/>
    </row>
    <row r="81" spans="1:2" ht="12.75">
      <c r="A81" s="13"/>
      <c r="B81" s="12"/>
    </row>
    <row r="82" spans="1:2" ht="12.75">
      <c r="A82" s="13"/>
      <c r="B82" s="12"/>
    </row>
    <row r="83" spans="1:2" ht="12.75">
      <c r="A83" s="13"/>
      <c r="B83" s="12"/>
    </row>
    <row r="84" spans="1:2" ht="12.75">
      <c r="A84" s="13"/>
      <c r="B84" s="12"/>
    </row>
    <row r="85" spans="1:2" ht="12.75">
      <c r="A85" s="13"/>
      <c r="B85" s="12"/>
    </row>
    <row r="86" spans="1:2" ht="12.75">
      <c r="A86" s="13"/>
      <c r="B86" s="13"/>
    </row>
    <row r="87" spans="1:2" ht="12.75">
      <c r="A87" s="13"/>
      <c r="B87" s="12"/>
    </row>
    <row r="88" spans="1:2" ht="12.75">
      <c r="A88" s="13"/>
      <c r="B88" s="12"/>
    </row>
  </sheetData>
  <sheetProtection/>
  <printOptions/>
  <pageMargins left="0.787" right="0.787" top="0.984" bottom="0.984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" right="0.787" top="0.984" bottom="0.984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" right="0.787" top="0.984" bottom="0.984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1998-06-10T13:55:52Z</dcterms:created>
  <dcterms:modified xsi:type="dcterms:W3CDTF">2008-10-20T07:37:23Z</dcterms:modified>
  <cp:category/>
  <cp:version/>
  <cp:contentType/>
  <cp:contentStatus/>
</cp:coreProperties>
</file>